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annsoknarmidstodlandb-my.sharepoint.com/personal/okg_rml_is/Documents/Documents/RML/Heimasida/Fodrun/2022/"/>
    </mc:Choice>
  </mc:AlternateContent>
  <xr:revisionPtr revIDLastSave="0" documentId="8_{ECAE7664-0E42-4028-B7E5-0CCA84B62090}" xr6:coauthVersionLast="47" xr6:coauthVersionMax="47" xr10:uidLastSave="{00000000-0000-0000-0000-000000000000}"/>
  <bookViews>
    <workbookView xWindow="-120" yWindow="-120" windowWidth="29040" windowHeight="15840" xr2:uid="{6DCC172B-8DCB-4720-906A-5500CA7F28D2}"/>
  </bookViews>
  <sheets>
    <sheet name="Líkan" sheetId="1" r:id="rId1"/>
  </sheets>
  <definedNames>
    <definedName name="_xlnm.Print_Area" localSheetId="0">Líkan!$A$1:$H$50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" i="1" l="1"/>
  <c r="F34" i="1"/>
  <c r="F33" i="1"/>
  <c r="H37" i="1"/>
  <c r="H36" i="1"/>
  <c r="H35" i="1"/>
  <c r="H34" i="1"/>
  <c r="H30" i="1"/>
  <c r="H29" i="1"/>
  <c r="H28" i="1"/>
  <c r="H25" i="1"/>
  <c r="H21" i="1"/>
  <c r="H20" i="1"/>
  <c r="H33" i="1"/>
  <c r="G37" i="1"/>
  <c r="G36" i="1"/>
  <c r="G35" i="1"/>
  <c r="G30" i="1"/>
  <c r="G29" i="1"/>
  <c r="G28" i="1"/>
  <c r="G25" i="1"/>
  <c r="G24" i="1"/>
  <c r="G21" i="1"/>
  <c r="G20" i="1"/>
  <c r="F37" i="1"/>
  <c r="F36" i="1"/>
  <c r="F35" i="1"/>
  <c r="F30" i="1"/>
  <c r="F29" i="1"/>
  <c r="F28" i="1"/>
  <c r="F25" i="1"/>
  <c r="F24" i="1"/>
  <c r="F21" i="1"/>
  <c r="F20" i="1"/>
  <c r="E37" i="1"/>
  <c r="E36" i="1"/>
  <c r="E35" i="1"/>
  <c r="E30" i="1"/>
  <c r="E29" i="1"/>
  <c r="E28" i="1"/>
  <c r="E25" i="1"/>
  <c r="D26" i="1"/>
  <c r="E24" i="1"/>
  <c r="E21" i="1"/>
  <c r="E20" i="1"/>
  <c r="H19" i="1"/>
  <c r="G19" i="1"/>
  <c r="F19" i="1"/>
  <c r="E19" i="1"/>
  <c r="C17" i="1"/>
  <c r="G16" i="1"/>
  <c r="E16" i="1"/>
  <c r="G15" i="1"/>
  <c r="E15" i="1"/>
  <c r="G14" i="1"/>
  <c r="E14" i="1"/>
  <c r="G12" i="1"/>
  <c r="E12" i="1"/>
  <c r="G11" i="1"/>
  <c r="E11" i="1"/>
  <c r="G10" i="1"/>
  <c r="E10" i="1"/>
  <c r="G9" i="1"/>
  <c r="E9" i="1"/>
  <c r="D31" i="1"/>
  <c r="D38" i="1" s="1"/>
  <c r="C31" i="1"/>
  <c r="C38" i="1" s="1"/>
  <c r="C26" i="1"/>
  <c r="G17" i="1" l="1"/>
  <c r="H26" i="1"/>
  <c r="G26" i="1"/>
  <c r="F26" i="1"/>
  <c r="G31" i="1"/>
  <c r="G38" i="1" s="1"/>
  <c r="H31" i="1"/>
  <c r="H39" i="1" s="1"/>
  <c r="H40" i="1" s="1"/>
  <c r="E31" i="1"/>
  <c r="E38" i="1" s="1"/>
  <c r="E17" i="1"/>
  <c r="E26" i="1"/>
  <c r="D39" i="1"/>
  <c r="D40" i="1" s="1"/>
  <c r="F31" i="1"/>
  <c r="F39" i="1" l="1"/>
  <c r="F40" i="1" s="1"/>
  <c r="F38" i="1"/>
  <c r="H38" i="1"/>
</calcChain>
</file>

<file path=xl/sharedStrings.xml><?xml version="1.0" encoding="utf-8"?>
<sst xmlns="http://schemas.openxmlformats.org/spreadsheetml/2006/main" count="66" uniqueCount="62">
  <si>
    <t>Fóðurkostnaður kúabúa</t>
  </si>
  <si>
    <t>Bókhald búsins 2021</t>
  </si>
  <si>
    <t>Rekstrarspá búsins 2022</t>
  </si>
  <si>
    <t xml:space="preserve">Fjöldi árskúa </t>
  </si>
  <si>
    <t>Árskýr alls</t>
  </si>
  <si>
    <t>Mjólkurinnlegg ef árskú, ltr.</t>
  </si>
  <si>
    <t>Innlögð mjólk alls</t>
  </si>
  <si>
    <t>Uppskera, kg þe hey/ha.</t>
  </si>
  <si>
    <t>Heyjaðir ha/árskú</t>
  </si>
  <si>
    <t>Slegnir ha alls skv. jord.is</t>
  </si>
  <si>
    <t>Árleg ræktun</t>
  </si>
  <si>
    <t>Grasrækt, ha/árskú</t>
  </si>
  <si>
    <t>Endurræktun grasfræ ha alls</t>
  </si>
  <si>
    <t>Grænfóðurrækt, ha/árskú</t>
  </si>
  <si>
    <t>Grænfóðurrækt ha alls</t>
  </si>
  <si>
    <t>Kornrækt, ha/árskú</t>
  </si>
  <si>
    <t>Kornrækt ha alls</t>
  </si>
  <si>
    <t>Ræktun alls, ha/árskú</t>
  </si>
  <si>
    <t>Fóðurkostnaður</t>
  </si>
  <si>
    <t>kr/kg þe.</t>
  </si>
  <si>
    <t>kr/ltr.</t>
  </si>
  <si>
    <t>Áburður</t>
  </si>
  <si>
    <t>Áburðarkostnaður skv. bókhaldi krónur alls</t>
  </si>
  <si>
    <t>Sáðvörur</t>
  </si>
  <si>
    <t>Sáðvörur skv. bókhaldi krónur alls</t>
  </si>
  <si>
    <t>Annað v/ræktunar (kalk, varnarefni, o.fl.)</t>
  </si>
  <si>
    <t>Annað v/ræktunar skv. bókhaldi krónur alls</t>
  </si>
  <si>
    <t>Rekstur búvéla</t>
  </si>
  <si>
    <t>Eldsneyti</t>
  </si>
  <si>
    <t>Hráolía skv. bókhaldi krónur alls</t>
  </si>
  <si>
    <t>Annar búvélakostnaður*</t>
  </si>
  <si>
    <t>Annar búvélakostnaður skv. bókhaldi kr alls</t>
  </si>
  <si>
    <t>Samtals rekstur búvéla</t>
  </si>
  <si>
    <t>Plast, garn/net</t>
  </si>
  <si>
    <t>Plast, garn/net skv. bókhaldi kr alls</t>
  </si>
  <si>
    <t>Íblöndurnarefni</t>
  </si>
  <si>
    <t>Íblöndunarefni skv. bókhaldi kr alls</t>
  </si>
  <si>
    <t>Verktaka við fóðuröflun</t>
  </si>
  <si>
    <t>Verktaka skv. bókhaldi kr alls</t>
  </si>
  <si>
    <t>Samtals breytilegur kostnaður v/fóðuröfl.</t>
  </si>
  <si>
    <t>Aðkeypt kjarnfóður</t>
  </si>
  <si>
    <t>Kjarnfóður skv. bókhaldi kr alls</t>
  </si>
  <si>
    <t>Aðkeypt hey og annað fóður**</t>
  </si>
  <si>
    <t>Aðkeypt annað fóður skv. bókhaldi kr alls</t>
  </si>
  <si>
    <t>Afskriftir véla og tækja</t>
  </si>
  <si>
    <t>Afskriftir véla og tækja skv. bókhaldi kr alls</t>
  </si>
  <si>
    <t>Fjármagnskostnaður v/ véla og tækja</t>
  </si>
  <si>
    <t>Fjármagnskostnaður vegna véla skv. bókhaldi kr alls</t>
  </si>
  <si>
    <t>Laun og launatengd gjöld v/fóðuröflunar***</t>
  </si>
  <si>
    <t>Laun og launatengd gjöld skv. bókhaldi kr alls</t>
  </si>
  <si>
    <t>Samtals kostnaður við fóðuröflun</t>
  </si>
  <si>
    <t>Samtals fóðurkostnaður</t>
  </si>
  <si>
    <t>Hlutfall aðkeypts fóðurs af heildarfóðurkostnaði</t>
  </si>
  <si>
    <t>* Annar búvélakostnaður = varhlutir, viðgerðir, smurolía, tryggingar véla o.fl.</t>
  </si>
  <si>
    <t>*** Reiknað er með 15% af heildarlaunum og launatengdum gjöldum vegna fóðuröflunar</t>
  </si>
  <si>
    <t>Líkan sem reiknar fóðurkostnað 2021 og 2022 út frá forsendum hvers notanda í samanburði við árið 2020 út frá niðurstöðum úr verkefninu Rekstur kúabúa 2017-2020.</t>
  </si>
  <si>
    <t>** Annað fóður = mjólkurduft, steinefni, gróffóður o.fl.</t>
  </si>
  <si>
    <t>Uppskera alls, kg þe skv. jord.is</t>
  </si>
  <si>
    <t>Viðmiðunarár</t>
  </si>
  <si>
    <t>Þitt bú</t>
  </si>
  <si>
    <t>Þitt bú / Áætlun</t>
  </si>
  <si>
    <t>Notendur slá sínum gildum inn í appelsínugula reiti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</si>
</sst>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0.5"/>
      <color theme="1"/>
      <name val="Calibri Light"/>
      <family val="2"/>
      <scheme val="major"/>
    </font>
    <font>
      <b/>
      <sz val="22"/>
      <color theme="1"/>
      <name val="Calibri Light"/>
      <family val="2"/>
      <scheme val="major"/>
    </font>
    <font>
      <b/>
      <sz val="10.5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i/>
      <sz val="10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b/>
      <sz val="20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2" borderId="2" xfId="0" applyFont="1" applyFill="1" applyBorder="1"/>
    <xf numFmtId="0" fontId="2" fillId="0" borderId="5" xfId="0" applyFont="1" applyBorder="1"/>
    <xf numFmtId="0" fontId="2" fillId="0" borderId="6" xfId="0" applyFont="1" applyBorder="1"/>
    <xf numFmtId="0" fontId="4" fillId="2" borderId="3" xfId="0" applyFont="1" applyFill="1" applyBorder="1"/>
    <xf numFmtId="0" fontId="4" fillId="0" borderId="0" xfId="0" applyFont="1"/>
    <xf numFmtId="0" fontId="6" fillId="0" borderId="5" xfId="0" applyFont="1" applyBorder="1"/>
    <xf numFmtId="0" fontId="7" fillId="0" borderId="3" xfId="0" applyFont="1" applyBorder="1"/>
    <xf numFmtId="0" fontId="5" fillId="0" borderId="3" xfId="0" applyFont="1" applyBorder="1"/>
    <xf numFmtId="0" fontId="4" fillId="0" borderId="5" xfId="0" applyFont="1" applyBorder="1"/>
    <xf numFmtId="0" fontId="2" fillId="0" borderId="3" xfId="0" applyFont="1" applyBorder="1"/>
    <xf numFmtId="3" fontId="2" fillId="0" borderId="0" xfId="0" applyNumberFormat="1" applyFont="1"/>
    <xf numFmtId="0" fontId="6" fillId="2" borderId="7" xfId="0" applyFont="1" applyFill="1" applyBorder="1" applyAlignment="1" applyProtection="1">
      <alignment horizontal="center" vertical="center"/>
      <protection hidden="1"/>
    </xf>
    <xf numFmtId="165" fontId="2" fillId="3" borderId="11" xfId="0" applyNumberFormat="1" applyFont="1" applyFill="1" applyBorder="1" applyAlignment="1" applyProtection="1">
      <alignment vertical="center"/>
      <protection hidden="1"/>
    </xf>
    <xf numFmtId="165" fontId="2" fillId="4" borderId="11" xfId="0" applyNumberFormat="1" applyFont="1" applyFill="1" applyBorder="1" applyAlignment="1" applyProtection="1">
      <alignment vertical="center"/>
      <protection hidden="1"/>
    </xf>
    <xf numFmtId="165" fontId="2" fillId="3" borderId="12" xfId="0" applyNumberFormat="1" applyFont="1" applyFill="1" applyBorder="1" applyAlignment="1" applyProtection="1">
      <alignment vertical="center"/>
      <protection hidden="1"/>
    </xf>
    <xf numFmtId="165" fontId="2" fillId="4" borderId="12" xfId="0" applyNumberFormat="1" applyFont="1" applyFill="1" applyBorder="1" applyAlignment="1" applyProtection="1">
      <alignment vertical="center"/>
      <protection hidden="1"/>
    </xf>
    <xf numFmtId="165" fontId="4" fillId="3" borderId="12" xfId="0" applyNumberFormat="1" applyFont="1" applyFill="1" applyBorder="1" applyAlignment="1" applyProtection="1">
      <alignment vertical="center"/>
      <protection hidden="1"/>
    </xf>
    <xf numFmtId="165" fontId="4" fillId="4" borderId="12" xfId="0" applyNumberFormat="1" applyFont="1" applyFill="1" applyBorder="1" applyAlignment="1" applyProtection="1">
      <alignment vertical="center"/>
      <protection hidden="1"/>
    </xf>
    <xf numFmtId="165" fontId="4" fillId="3" borderId="7" xfId="0" applyNumberFormat="1" applyFont="1" applyFill="1" applyBorder="1" applyAlignment="1" applyProtection="1">
      <alignment vertical="center"/>
      <protection hidden="1"/>
    </xf>
    <xf numFmtId="165" fontId="4" fillId="4" borderId="7" xfId="0" applyNumberFormat="1" applyFont="1" applyFill="1" applyBorder="1" applyAlignment="1" applyProtection="1">
      <alignment vertical="center"/>
      <protection hidden="1"/>
    </xf>
    <xf numFmtId="165" fontId="2" fillId="3" borderId="7" xfId="0" applyNumberFormat="1" applyFont="1" applyFill="1" applyBorder="1" applyAlignment="1" applyProtection="1">
      <alignment vertical="center"/>
      <protection hidden="1"/>
    </xf>
    <xf numFmtId="165" fontId="2" fillId="4" borderId="7" xfId="0" applyNumberFormat="1" applyFont="1" applyFill="1" applyBorder="1" applyAlignment="1" applyProtection="1">
      <alignment vertical="center"/>
      <protection hidden="1"/>
    </xf>
    <xf numFmtId="9" fontId="2" fillId="3" borderId="7" xfId="0" applyNumberFormat="1" applyFont="1" applyFill="1" applyBorder="1" applyAlignment="1" applyProtection="1">
      <alignment vertical="center"/>
      <protection hidden="1"/>
    </xf>
    <xf numFmtId="9" fontId="4" fillId="3" borderId="7" xfId="0" applyNumberFormat="1" applyFont="1" applyFill="1" applyBorder="1" applyAlignment="1" applyProtection="1">
      <alignment vertical="center"/>
      <protection hidden="1"/>
    </xf>
    <xf numFmtId="9" fontId="2" fillId="4" borderId="7" xfId="0" applyNumberFormat="1" applyFont="1" applyFill="1" applyBorder="1" applyAlignment="1" applyProtection="1">
      <alignment vertical="center"/>
      <protection hidden="1"/>
    </xf>
    <xf numFmtId="9" fontId="4" fillId="4" borderId="7" xfId="0" applyNumberFormat="1" applyFont="1" applyFill="1" applyBorder="1" applyAlignment="1" applyProtection="1">
      <alignment vertical="center"/>
      <protection hidden="1"/>
    </xf>
    <xf numFmtId="164" fontId="2" fillId="5" borderId="0" xfId="0" applyNumberFormat="1" applyFont="1" applyFill="1" applyProtection="1">
      <protection locked="0"/>
    </xf>
    <xf numFmtId="3" fontId="2" fillId="5" borderId="0" xfId="0" applyNumberFormat="1" applyFont="1" applyFill="1" applyProtection="1">
      <protection locked="0"/>
    </xf>
    <xf numFmtId="0" fontId="4" fillId="2" borderId="6" xfId="0" applyFont="1" applyFill="1" applyBorder="1"/>
    <xf numFmtId="0" fontId="2" fillId="2" borderId="1" xfId="0" applyFont="1" applyFill="1" applyBorder="1"/>
    <xf numFmtId="0" fontId="4" fillId="2" borderId="4" xfId="0" applyFont="1" applyFill="1" applyBorder="1"/>
    <xf numFmtId="0" fontId="2" fillId="2" borderId="13" xfId="0" applyFont="1" applyFill="1" applyBorder="1"/>
    <xf numFmtId="0" fontId="8" fillId="0" borderId="0" xfId="0" applyFont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/>
      <protection hidden="1"/>
    </xf>
    <xf numFmtId="2" fontId="2" fillId="4" borderId="10" xfId="0" applyNumberFormat="1" applyFont="1" applyFill="1" applyBorder="1" applyAlignment="1" applyProtection="1">
      <alignment horizontal="center" vertical="center"/>
      <protection hidden="1"/>
    </xf>
    <xf numFmtId="3" fontId="2" fillId="4" borderId="5" xfId="0" applyNumberFormat="1" applyFont="1" applyFill="1" applyBorder="1" applyAlignment="1" applyProtection="1">
      <alignment horizontal="center" vertical="center"/>
      <protection hidden="1"/>
    </xf>
    <xf numFmtId="3" fontId="2" fillId="4" borderId="9" xfId="0" applyNumberFormat="1" applyFont="1" applyFill="1" applyBorder="1" applyAlignment="1" applyProtection="1">
      <alignment horizontal="center" vertical="center"/>
      <protection hidden="1"/>
    </xf>
    <xf numFmtId="2" fontId="2" fillId="4" borderId="5" xfId="0" applyNumberFormat="1" applyFont="1" applyFill="1" applyBorder="1" applyAlignment="1" applyProtection="1">
      <alignment horizontal="center" vertical="center"/>
      <protection hidden="1"/>
    </xf>
    <xf numFmtId="2" fontId="2" fillId="4" borderId="9" xfId="0" applyNumberFormat="1" applyFont="1" applyFill="1" applyBorder="1" applyAlignment="1" applyProtection="1">
      <alignment horizontal="center" vertical="center"/>
      <protection hidden="1"/>
    </xf>
    <xf numFmtId="2" fontId="2" fillId="4" borderId="0" xfId="0" applyNumberFormat="1" applyFont="1" applyFill="1" applyAlignment="1" applyProtection="1">
      <alignment horizontal="center" vertical="center"/>
      <protection hidden="1"/>
    </xf>
    <xf numFmtId="2" fontId="2" fillId="4" borderId="1" xfId="0" applyNumberFormat="1" applyFont="1" applyFill="1" applyBorder="1" applyAlignment="1" applyProtection="1">
      <alignment horizontal="center" vertical="center"/>
      <protection hidden="1"/>
    </xf>
    <xf numFmtId="2" fontId="2" fillId="3" borderId="5" xfId="0" applyNumberFormat="1" applyFont="1" applyFill="1" applyBorder="1" applyAlignment="1" applyProtection="1">
      <alignment horizontal="center" vertical="center"/>
      <protection hidden="1"/>
    </xf>
    <xf numFmtId="2" fontId="2" fillId="3" borderId="9" xfId="0" applyNumberFormat="1" applyFont="1" applyFill="1" applyBorder="1" applyAlignment="1" applyProtection="1">
      <alignment horizontal="center" vertical="center"/>
      <protection hidden="1"/>
    </xf>
    <xf numFmtId="2" fontId="2" fillId="3" borderId="6" xfId="0" applyNumberFormat="1" applyFont="1" applyFill="1" applyBorder="1" applyAlignment="1" applyProtection="1">
      <alignment horizontal="center" vertical="center"/>
      <protection hidden="1"/>
    </xf>
    <xf numFmtId="2" fontId="2" fillId="3" borderId="1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5" fontId="2" fillId="3" borderId="4" xfId="0" applyNumberFormat="1" applyFont="1" applyFill="1" applyBorder="1" applyAlignment="1" applyProtection="1">
      <alignment horizontal="center" vertical="center"/>
      <protection hidden="1"/>
    </xf>
    <xf numFmtId="165" fontId="2" fillId="3" borderId="8" xfId="0" applyNumberFormat="1" applyFont="1" applyFill="1" applyBorder="1" applyAlignment="1" applyProtection="1">
      <alignment horizontal="center" vertical="center"/>
      <protection hidden="1"/>
    </xf>
    <xf numFmtId="3" fontId="2" fillId="3" borderId="5" xfId="0" applyNumberFormat="1" applyFont="1" applyFill="1" applyBorder="1" applyAlignment="1" applyProtection="1">
      <alignment horizontal="center" vertical="center"/>
      <protection hidden="1"/>
    </xf>
    <xf numFmtId="3" fontId="2" fillId="3" borderId="9" xfId="0" applyNumberFormat="1" applyFont="1" applyFill="1" applyBorder="1" applyAlignment="1" applyProtection="1">
      <alignment horizontal="center" vertical="center"/>
      <protection hidden="1"/>
    </xf>
    <xf numFmtId="165" fontId="2" fillId="4" borderId="0" xfId="0" applyNumberFormat="1" applyFont="1" applyFill="1" applyAlignment="1" applyProtection="1">
      <alignment horizontal="center" vertical="center"/>
      <protection hidden="1"/>
    </xf>
    <xf numFmtId="3" fontId="2" fillId="4" borderId="0" xfId="0" applyNumberFormat="1" applyFont="1" applyFill="1" applyAlignment="1" applyProtection="1">
      <alignment horizontal="center" vertical="center"/>
      <protection hidden="1"/>
    </xf>
    <xf numFmtId="165" fontId="2" fillId="4" borderId="4" xfId="0" applyNumberFormat="1" applyFont="1" applyFill="1" applyBorder="1" applyAlignment="1" applyProtection="1">
      <alignment horizontal="center" vertical="center"/>
      <protection hidden="1"/>
    </xf>
    <xf numFmtId="165" fontId="2" fillId="4" borderId="8" xfId="0" applyNumberFormat="1" applyFont="1" applyFill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983122</xdr:colOff>
      <xdr:row>3</xdr:row>
      <xdr:rowOff>148500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E2CA2E-BC5A-41AF-9F24-206EB7D67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983121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C44D1-77E1-4A8D-92CC-E008D847BB80}">
  <dimension ref="A1:L45"/>
  <sheetViews>
    <sheetView tabSelected="1" workbookViewId="0">
      <selection activeCell="K14" sqref="K14"/>
    </sheetView>
  </sheetViews>
  <sheetFormatPr defaultColWidth="9.140625" defaultRowHeight="15" x14ac:dyDescent="0.25"/>
  <cols>
    <col min="1" max="1" width="15.7109375" style="1" customWidth="1"/>
    <col min="2" max="2" width="23.7109375" style="1" customWidth="1"/>
    <col min="3" max="8" width="8.7109375" style="1" customWidth="1"/>
    <col min="9" max="9" width="9"/>
    <col min="10" max="10" width="50" style="1" customWidth="1"/>
    <col min="11" max="11" width="20.140625" style="1" bestFit="1" customWidth="1"/>
    <col min="12" max="12" width="23.85546875" style="1" bestFit="1" customWidth="1"/>
    <col min="13" max="16384" width="9.140625" style="1"/>
  </cols>
  <sheetData>
    <row r="1" spans="1:12" x14ac:dyDescent="0.25">
      <c r="B1" s="49" t="s">
        <v>0</v>
      </c>
      <c r="C1" s="49"/>
      <c r="D1" s="49"/>
      <c r="E1" s="49"/>
      <c r="F1" s="49"/>
      <c r="G1" s="49"/>
      <c r="H1" s="49"/>
    </row>
    <row r="2" spans="1:12" x14ac:dyDescent="0.25">
      <c r="B2" s="49"/>
      <c r="C2" s="49"/>
      <c r="D2" s="49"/>
      <c r="E2" s="49"/>
      <c r="F2" s="49"/>
      <c r="G2" s="49"/>
      <c r="H2" s="49"/>
    </row>
    <row r="3" spans="1:12" x14ac:dyDescent="0.25">
      <c r="B3" s="50" t="s">
        <v>55</v>
      </c>
      <c r="C3" s="50"/>
      <c r="D3" s="50"/>
      <c r="E3" s="50"/>
      <c r="F3" s="50"/>
      <c r="G3" s="50"/>
      <c r="H3" s="50"/>
      <c r="J3" s="36" t="s">
        <v>61</v>
      </c>
      <c r="K3" s="36"/>
      <c r="L3" s="36"/>
    </row>
    <row r="4" spans="1:12" x14ac:dyDescent="0.25">
      <c r="B4" s="50"/>
      <c r="C4" s="50"/>
      <c r="D4" s="50"/>
      <c r="E4" s="50"/>
      <c r="F4" s="50"/>
      <c r="G4" s="50"/>
      <c r="H4" s="50"/>
      <c r="J4" s="36"/>
      <c r="K4" s="36"/>
      <c r="L4" s="36"/>
    </row>
    <row r="5" spans="1:12" x14ac:dyDescent="0.25">
      <c r="J5" s="36"/>
      <c r="K5" s="36"/>
      <c r="L5" s="36"/>
    </row>
    <row r="6" spans="1:12" x14ac:dyDescent="0.25">
      <c r="J6" s="36"/>
      <c r="K6" s="36"/>
      <c r="L6" s="36"/>
    </row>
    <row r="7" spans="1:12" x14ac:dyDescent="0.25">
      <c r="A7" s="34"/>
      <c r="B7" s="35"/>
      <c r="C7" s="61" t="s">
        <v>58</v>
      </c>
      <c r="D7" s="61"/>
      <c r="E7" s="61" t="s">
        <v>59</v>
      </c>
      <c r="F7" s="61"/>
      <c r="G7" s="61" t="s">
        <v>60</v>
      </c>
      <c r="H7" s="62"/>
      <c r="K7" s="8" t="s">
        <v>1</v>
      </c>
      <c r="L7" s="8" t="s">
        <v>2</v>
      </c>
    </row>
    <row r="8" spans="1:12" x14ac:dyDescent="0.25">
      <c r="A8" s="32"/>
      <c r="B8" s="33"/>
      <c r="C8" s="59">
        <v>2020</v>
      </c>
      <c r="D8" s="59"/>
      <c r="E8" s="59">
        <v>2021</v>
      </c>
      <c r="F8" s="59"/>
      <c r="G8" s="59">
        <v>2022</v>
      </c>
      <c r="H8" s="60"/>
      <c r="J8" s="8" t="s">
        <v>4</v>
      </c>
      <c r="K8" s="30">
        <v>75</v>
      </c>
      <c r="L8" s="30">
        <v>75</v>
      </c>
    </row>
    <row r="9" spans="1:12" x14ac:dyDescent="0.25">
      <c r="A9" s="5" t="s">
        <v>3</v>
      </c>
      <c r="C9" s="51">
        <v>58.7</v>
      </c>
      <c r="D9" s="52"/>
      <c r="E9" s="55">
        <f>K8</f>
        <v>75</v>
      </c>
      <c r="F9" s="55"/>
      <c r="G9" s="57">
        <f>L8</f>
        <v>75</v>
      </c>
      <c r="H9" s="58"/>
      <c r="J9" s="8" t="s">
        <v>6</v>
      </c>
      <c r="K9" s="31">
        <v>600000</v>
      </c>
      <c r="L9" s="31">
        <v>495000</v>
      </c>
    </row>
    <row r="10" spans="1:12" x14ac:dyDescent="0.25">
      <c r="A10" s="5" t="s">
        <v>5</v>
      </c>
      <c r="C10" s="53">
        <v>6272</v>
      </c>
      <c r="D10" s="54"/>
      <c r="E10" s="56">
        <f>K9/K8</f>
        <v>8000</v>
      </c>
      <c r="F10" s="56"/>
      <c r="G10" s="39">
        <f>L9/L8</f>
        <v>6600</v>
      </c>
      <c r="H10" s="40"/>
      <c r="J10" s="8" t="s">
        <v>57</v>
      </c>
      <c r="K10" s="31">
        <v>430000</v>
      </c>
      <c r="L10" s="31">
        <v>460000</v>
      </c>
    </row>
    <row r="11" spans="1:12" x14ac:dyDescent="0.25">
      <c r="A11" s="5" t="s">
        <v>7</v>
      </c>
      <c r="C11" s="53">
        <v>4273</v>
      </c>
      <c r="D11" s="54"/>
      <c r="E11" s="56">
        <f>K10/K11</f>
        <v>3440</v>
      </c>
      <c r="F11" s="56"/>
      <c r="G11" s="39">
        <f>L10/L11</f>
        <v>4000</v>
      </c>
      <c r="H11" s="40"/>
      <c r="J11" s="8" t="s">
        <v>9</v>
      </c>
      <c r="K11" s="30">
        <v>125</v>
      </c>
      <c r="L11" s="30">
        <v>115</v>
      </c>
    </row>
    <row r="12" spans="1:12" x14ac:dyDescent="0.25">
      <c r="A12" s="5" t="s">
        <v>8</v>
      </c>
      <c r="C12" s="45">
        <v>1.55</v>
      </c>
      <c r="D12" s="46"/>
      <c r="E12" s="43">
        <f>K11/K8</f>
        <v>1.6666666666666667</v>
      </c>
      <c r="F12" s="43"/>
      <c r="G12" s="41">
        <f>L11/L8</f>
        <v>1.5333333333333334</v>
      </c>
      <c r="H12" s="42"/>
      <c r="J12" s="8"/>
    </row>
    <row r="13" spans="1:12" x14ac:dyDescent="0.25">
      <c r="A13" s="9" t="s">
        <v>10</v>
      </c>
      <c r="C13" s="45"/>
      <c r="D13" s="46"/>
      <c r="E13" s="43"/>
      <c r="F13" s="43"/>
      <c r="G13" s="41"/>
      <c r="H13" s="42"/>
      <c r="J13" s="8" t="s">
        <v>12</v>
      </c>
      <c r="K13" s="30">
        <v>14</v>
      </c>
      <c r="L13" s="30">
        <v>18</v>
      </c>
    </row>
    <row r="14" spans="1:12" x14ac:dyDescent="0.25">
      <c r="A14" s="5" t="s">
        <v>11</v>
      </c>
      <c r="C14" s="45">
        <v>0.17</v>
      </c>
      <c r="D14" s="46"/>
      <c r="E14" s="43">
        <f>K13/K8</f>
        <v>0.18666666666666668</v>
      </c>
      <c r="F14" s="43"/>
      <c r="G14" s="41">
        <f>L13/L8</f>
        <v>0.24</v>
      </c>
      <c r="H14" s="42"/>
      <c r="J14" s="8" t="s">
        <v>14</v>
      </c>
      <c r="K14" s="30">
        <v>5</v>
      </c>
      <c r="L14" s="30">
        <v>13</v>
      </c>
    </row>
    <row r="15" spans="1:12" x14ac:dyDescent="0.25">
      <c r="A15" s="5" t="s">
        <v>13</v>
      </c>
      <c r="C15" s="45">
        <v>0.09</v>
      </c>
      <c r="D15" s="46"/>
      <c r="E15" s="43">
        <f>K14/K8</f>
        <v>6.6666666666666666E-2</v>
      </c>
      <c r="F15" s="43"/>
      <c r="G15" s="41">
        <f>L14/L8</f>
        <v>0.17333333333333334</v>
      </c>
      <c r="H15" s="42"/>
      <c r="J15" s="8" t="s">
        <v>16</v>
      </c>
      <c r="K15" s="30">
        <v>10</v>
      </c>
      <c r="L15" s="30">
        <v>5</v>
      </c>
    </row>
    <row r="16" spans="1:12" x14ac:dyDescent="0.25">
      <c r="A16" s="5" t="s">
        <v>15</v>
      </c>
      <c r="C16" s="45">
        <v>0.05</v>
      </c>
      <c r="D16" s="46"/>
      <c r="E16" s="43">
        <f>K15/K8</f>
        <v>0.13333333333333333</v>
      </c>
      <c r="F16" s="43"/>
      <c r="G16" s="41">
        <f>L15/L8</f>
        <v>6.6666666666666666E-2</v>
      </c>
      <c r="H16" s="42"/>
      <c r="J16" s="8"/>
    </row>
    <row r="17" spans="1:12" x14ac:dyDescent="0.25">
      <c r="A17" s="6" t="s">
        <v>17</v>
      </c>
      <c r="B17" s="2"/>
      <c r="C17" s="47">
        <f>SUM(C14:D16)</f>
        <v>0.31</v>
      </c>
      <c r="D17" s="48"/>
      <c r="E17" s="44">
        <f>SUM(E14:F16)</f>
        <v>0.38666666666666671</v>
      </c>
      <c r="F17" s="44"/>
      <c r="G17" s="37">
        <f>SUM(G14:H16)</f>
        <v>0.48</v>
      </c>
      <c r="H17" s="38"/>
      <c r="J17" s="8"/>
    </row>
    <row r="18" spans="1:12" x14ac:dyDescent="0.25">
      <c r="A18" s="7" t="s">
        <v>18</v>
      </c>
      <c r="B18" s="4"/>
      <c r="C18" s="15" t="s">
        <v>19</v>
      </c>
      <c r="D18" s="15" t="s">
        <v>20</v>
      </c>
      <c r="E18" s="15" t="s">
        <v>19</v>
      </c>
      <c r="F18" s="15" t="s">
        <v>20</v>
      </c>
      <c r="G18" s="15" t="s">
        <v>19</v>
      </c>
      <c r="H18" s="15" t="s">
        <v>20</v>
      </c>
      <c r="J18" s="8" t="s">
        <v>22</v>
      </c>
      <c r="K18" s="31">
        <v>3800000</v>
      </c>
      <c r="L18" s="31">
        <v>5000000</v>
      </c>
    </row>
    <row r="19" spans="1:12" x14ac:dyDescent="0.25">
      <c r="A19" s="5" t="s">
        <v>21</v>
      </c>
      <c r="C19" s="16">
        <v>8.5</v>
      </c>
      <c r="D19" s="16">
        <v>8.9</v>
      </c>
      <c r="E19" s="17">
        <f>K18/K10</f>
        <v>8.8372093023255811</v>
      </c>
      <c r="F19" s="17">
        <f>K18/K9</f>
        <v>6.333333333333333</v>
      </c>
      <c r="G19" s="17">
        <f>L18/L10</f>
        <v>10.869565217391305</v>
      </c>
      <c r="H19" s="17">
        <f>L18/L9</f>
        <v>10.1010101010101</v>
      </c>
      <c r="J19" s="8" t="s">
        <v>24</v>
      </c>
      <c r="K19" s="31">
        <v>450000</v>
      </c>
      <c r="L19" s="31">
        <v>550000</v>
      </c>
    </row>
    <row r="20" spans="1:12" x14ac:dyDescent="0.25">
      <c r="A20" s="5" t="s">
        <v>23</v>
      </c>
      <c r="C20" s="18">
        <v>1.1000000000000001</v>
      </c>
      <c r="D20" s="18">
        <v>1.1000000000000001</v>
      </c>
      <c r="E20" s="19">
        <f>K19/K10</f>
        <v>1.0465116279069768</v>
      </c>
      <c r="F20" s="19">
        <f>K19/K9</f>
        <v>0.75</v>
      </c>
      <c r="G20" s="19">
        <f>L19/L10</f>
        <v>1.1956521739130435</v>
      </c>
      <c r="H20" s="19">
        <f>L19/L9</f>
        <v>1.1111111111111112</v>
      </c>
      <c r="J20" s="8" t="s">
        <v>26</v>
      </c>
      <c r="K20" s="31">
        <v>500000</v>
      </c>
      <c r="L20" s="31">
        <v>500000</v>
      </c>
    </row>
    <row r="21" spans="1:12" x14ac:dyDescent="0.25">
      <c r="A21" s="5" t="s">
        <v>25</v>
      </c>
      <c r="C21" s="18">
        <v>0.2</v>
      </c>
      <c r="D21" s="18">
        <v>0.3</v>
      </c>
      <c r="E21" s="19">
        <f>K20/K10</f>
        <v>1.1627906976744187</v>
      </c>
      <c r="F21" s="19">
        <f>K20/K9</f>
        <v>0.83333333333333337</v>
      </c>
      <c r="G21" s="19">
        <f>L20/L10</f>
        <v>1.0869565217391304</v>
      </c>
      <c r="H21" s="19">
        <f>L20/L9</f>
        <v>1.0101010101010102</v>
      </c>
      <c r="J21" s="8"/>
      <c r="K21" s="14"/>
      <c r="L21" s="14"/>
    </row>
    <row r="22" spans="1:12" x14ac:dyDescent="0.25">
      <c r="A22" s="5"/>
      <c r="C22" s="18"/>
      <c r="D22" s="18"/>
      <c r="E22" s="19"/>
      <c r="F22" s="19"/>
      <c r="G22" s="19"/>
      <c r="H22" s="19"/>
      <c r="J22" s="8"/>
      <c r="K22" s="14"/>
      <c r="L22" s="14"/>
    </row>
    <row r="23" spans="1:12" x14ac:dyDescent="0.25">
      <c r="A23" s="12" t="s">
        <v>27</v>
      </c>
      <c r="C23" s="18"/>
      <c r="D23" s="18"/>
      <c r="E23" s="19"/>
      <c r="F23" s="19"/>
      <c r="G23" s="19"/>
      <c r="H23" s="19"/>
      <c r="J23" s="8" t="s">
        <v>29</v>
      </c>
      <c r="K23" s="31">
        <v>1200000</v>
      </c>
      <c r="L23" s="31">
        <v>1800000</v>
      </c>
    </row>
    <row r="24" spans="1:12" x14ac:dyDescent="0.25">
      <c r="A24" s="5" t="s">
        <v>28</v>
      </c>
      <c r="C24" s="18">
        <v>2</v>
      </c>
      <c r="D24" s="18">
        <v>2.1</v>
      </c>
      <c r="E24" s="19">
        <f>K23/K10</f>
        <v>2.7906976744186047</v>
      </c>
      <c r="F24" s="19">
        <f>K23/K9</f>
        <v>2</v>
      </c>
      <c r="G24" s="19">
        <f>L23/L10</f>
        <v>3.9130434782608696</v>
      </c>
      <c r="H24" s="19">
        <f>L23/L9</f>
        <v>3.6363636363636362</v>
      </c>
      <c r="J24" s="8" t="s">
        <v>31</v>
      </c>
      <c r="K24" s="31">
        <v>3500000</v>
      </c>
      <c r="L24" s="31">
        <v>2000000</v>
      </c>
    </row>
    <row r="25" spans="1:12" x14ac:dyDescent="0.25">
      <c r="A25" s="5" t="s">
        <v>30</v>
      </c>
      <c r="C25" s="18">
        <v>5.0999999999999996</v>
      </c>
      <c r="D25" s="18">
        <v>5.2</v>
      </c>
      <c r="E25" s="19">
        <f>K24/K10</f>
        <v>8.1395348837209305</v>
      </c>
      <c r="F25" s="19">
        <f>K24/K9</f>
        <v>5.833333333333333</v>
      </c>
      <c r="G25" s="19">
        <f>L24/L10</f>
        <v>4.3478260869565215</v>
      </c>
      <c r="H25" s="19">
        <f>L24/L9</f>
        <v>4.0404040404040407</v>
      </c>
      <c r="J25" s="8"/>
      <c r="K25" s="14"/>
      <c r="L25" s="14"/>
    </row>
    <row r="26" spans="1:12" x14ac:dyDescent="0.25">
      <c r="A26" s="9" t="s">
        <v>32</v>
      </c>
      <c r="C26" s="20">
        <f>SUM(C24:C25)</f>
        <v>7.1</v>
      </c>
      <c r="D26" s="20">
        <f>SUM(D24:D25)</f>
        <v>7.3000000000000007</v>
      </c>
      <c r="E26" s="21">
        <f>SUM(E24:E25)</f>
        <v>10.930232558139535</v>
      </c>
      <c r="F26" s="21">
        <f t="shared" ref="F26:H26" si="0">SUM(F24:F25)</f>
        <v>7.833333333333333</v>
      </c>
      <c r="G26" s="21">
        <f t="shared" si="0"/>
        <v>8.2608695652173907</v>
      </c>
      <c r="H26" s="21">
        <f t="shared" si="0"/>
        <v>7.6767676767676765</v>
      </c>
      <c r="J26" s="8"/>
      <c r="K26" s="14"/>
      <c r="L26" s="14"/>
    </row>
    <row r="27" spans="1:12" x14ac:dyDescent="0.25">
      <c r="A27" s="5"/>
      <c r="C27" s="18"/>
      <c r="D27" s="18"/>
      <c r="E27" s="19"/>
      <c r="F27" s="19"/>
      <c r="G27" s="19"/>
      <c r="H27" s="19"/>
      <c r="J27" s="8" t="s">
        <v>34</v>
      </c>
      <c r="K27" s="31">
        <v>800000</v>
      </c>
      <c r="L27" s="31">
        <v>1000000</v>
      </c>
    </row>
    <row r="28" spans="1:12" x14ac:dyDescent="0.25">
      <c r="A28" s="5" t="s">
        <v>33</v>
      </c>
      <c r="C28" s="18">
        <v>2.1</v>
      </c>
      <c r="D28" s="18">
        <v>2.2000000000000002</v>
      </c>
      <c r="E28" s="19">
        <f>K27/K10</f>
        <v>1.8604651162790697</v>
      </c>
      <c r="F28" s="19">
        <f>K27/K9</f>
        <v>1.3333333333333333</v>
      </c>
      <c r="G28" s="19">
        <f>L27/L10</f>
        <v>2.1739130434782608</v>
      </c>
      <c r="H28" s="19">
        <f>L27/L9</f>
        <v>2.0202020202020203</v>
      </c>
      <c r="J28" s="8" t="s">
        <v>36</v>
      </c>
      <c r="K28" s="31">
        <v>150000</v>
      </c>
      <c r="L28" s="31">
        <v>180000</v>
      </c>
    </row>
    <row r="29" spans="1:12" x14ac:dyDescent="0.25">
      <c r="A29" s="5" t="s">
        <v>35</v>
      </c>
      <c r="C29" s="18">
        <v>0.2</v>
      </c>
      <c r="D29" s="18">
        <v>0.2</v>
      </c>
      <c r="E29" s="19">
        <f>K28/K10</f>
        <v>0.34883720930232559</v>
      </c>
      <c r="F29" s="19">
        <f>K28/K9</f>
        <v>0.25</v>
      </c>
      <c r="G29" s="19">
        <f>L28/L10</f>
        <v>0.39130434782608697</v>
      </c>
      <c r="H29" s="19">
        <f>L28/L9</f>
        <v>0.36363636363636365</v>
      </c>
      <c r="J29" s="8" t="s">
        <v>38</v>
      </c>
      <c r="K29" s="31">
        <v>3300000</v>
      </c>
      <c r="L29" s="31">
        <v>4000000</v>
      </c>
    </row>
    <row r="30" spans="1:12" x14ac:dyDescent="0.25">
      <c r="A30" s="5" t="s">
        <v>37</v>
      </c>
      <c r="C30" s="18">
        <v>2.2000000000000002</v>
      </c>
      <c r="D30" s="18">
        <v>2.2000000000000002</v>
      </c>
      <c r="E30" s="19">
        <f>K29/K10</f>
        <v>7.6744186046511631</v>
      </c>
      <c r="F30" s="19">
        <f>K29/K9</f>
        <v>5.5</v>
      </c>
      <c r="G30" s="19">
        <f>L29/L10</f>
        <v>8.695652173913043</v>
      </c>
      <c r="H30" s="19">
        <f>L29/L9</f>
        <v>8.0808080808080813</v>
      </c>
      <c r="J30" s="8"/>
      <c r="K30" s="14"/>
      <c r="L30" s="14"/>
    </row>
    <row r="31" spans="1:12" x14ac:dyDescent="0.25">
      <c r="A31" s="10" t="s">
        <v>39</v>
      </c>
      <c r="B31" s="3"/>
      <c r="C31" s="22">
        <f t="shared" ref="C31:H31" si="1">SUM(C19:C25,C28:C30)</f>
        <v>21.4</v>
      </c>
      <c r="D31" s="22">
        <f t="shared" si="1"/>
        <v>22.2</v>
      </c>
      <c r="E31" s="23">
        <f t="shared" si="1"/>
        <v>31.860465116279066</v>
      </c>
      <c r="F31" s="23">
        <f t="shared" si="1"/>
        <v>22.833333333333332</v>
      </c>
      <c r="G31" s="23">
        <f t="shared" si="1"/>
        <v>32.673913043478258</v>
      </c>
      <c r="H31" s="23">
        <f t="shared" si="1"/>
        <v>30.363636363636367</v>
      </c>
      <c r="J31" s="8"/>
      <c r="K31" s="14"/>
      <c r="L31" s="14"/>
    </row>
    <row r="32" spans="1:12" x14ac:dyDescent="0.25">
      <c r="A32" s="5"/>
      <c r="C32" s="16"/>
      <c r="D32" s="16"/>
      <c r="E32" s="17"/>
      <c r="F32" s="17"/>
      <c r="G32" s="17"/>
      <c r="H32" s="17"/>
      <c r="J32" s="8" t="s">
        <v>41</v>
      </c>
      <c r="K32" s="31">
        <v>16700000</v>
      </c>
      <c r="L32" s="31">
        <v>18000000</v>
      </c>
    </row>
    <row r="33" spans="1:12" x14ac:dyDescent="0.25">
      <c r="A33" s="5" t="s">
        <v>40</v>
      </c>
      <c r="C33" s="18"/>
      <c r="D33" s="18">
        <v>23.6</v>
      </c>
      <c r="E33" s="19"/>
      <c r="F33" s="19">
        <f>K32/K9</f>
        <v>27.833333333333332</v>
      </c>
      <c r="G33" s="19"/>
      <c r="H33" s="19">
        <f>L32/L9</f>
        <v>36.363636363636367</v>
      </c>
      <c r="J33" s="8" t="s">
        <v>43</v>
      </c>
      <c r="K33" s="31">
        <v>500000</v>
      </c>
      <c r="L33" s="31">
        <v>500000</v>
      </c>
    </row>
    <row r="34" spans="1:12" x14ac:dyDescent="0.25">
      <c r="A34" s="5" t="s">
        <v>42</v>
      </c>
      <c r="C34" s="18"/>
      <c r="D34" s="18">
        <v>2.7</v>
      </c>
      <c r="E34" s="19"/>
      <c r="F34" s="19">
        <f>K33/K9</f>
        <v>0.83333333333333337</v>
      </c>
      <c r="G34" s="19"/>
      <c r="H34" s="19">
        <f>L33/L9</f>
        <v>1.0101010101010102</v>
      </c>
      <c r="J34" s="8" t="s">
        <v>45</v>
      </c>
      <c r="K34" s="31">
        <v>2500000</v>
      </c>
      <c r="L34" s="31">
        <v>3000000</v>
      </c>
    </row>
    <row r="35" spans="1:12" x14ac:dyDescent="0.25">
      <c r="A35" s="5" t="s">
        <v>44</v>
      </c>
      <c r="C35" s="18">
        <v>11.9</v>
      </c>
      <c r="D35" s="18">
        <v>12.2</v>
      </c>
      <c r="E35" s="19">
        <f>K34/K10</f>
        <v>5.8139534883720927</v>
      </c>
      <c r="F35" s="19">
        <f>K34/K9</f>
        <v>4.166666666666667</v>
      </c>
      <c r="G35" s="19">
        <f>L34/L10</f>
        <v>6.5217391304347823</v>
      </c>
      <c r="H35" s="19">
        <f>L34/L9</f>
        <v>6.0606060606060606</v>
      </c>
      <c r="J35" s="8" t="s">
        <v>47</v>
      </c>
      <c r="K35" s="31">
        <v>750000</v>
      </c>
      <c r="L35" s="31">
        <v>800000</v>
      </c>
    </row>
    <row r="36" spans="1:12" x14ac:dyDescent="0.25">
      <c r="A36" s="5" t="s">
        <v>46</v>
      </c>
      <c r="C36" s="18">
        <v>4.2</v>
      </c>
      <c r="D36" s="18">
        <v>4.3</v>
      </c>
      <c r="E36" s="19">
        <f>K35/K10</f>
        <v>1.7441860465116279</v>
      </c>
      <c r="F36" s="19">
        <f>K35/K9</f>
        <v>1.25</v>
      </c>
      <c r="G36" s="19">
        <f>L35/L10</f>
        <v>1.7391304347826086</v>
      </c>
      <c r="H36" s="19">
        <f>L35/L9</f>
        <v>1.6161616161616161</v>
      </c>
      <c r="J36" s="8" t="s">
        <v>49</v>
      </c>
      <c r="K36" s="31">
        <v>28500000</v>
      </c>
      <c r="L36" s="31">
        <v>30000000</v>
      </c>
    </row>
    <row r="37" spans="1:12" x14ac:dyDescent="0.25">
      <c r="A37" s="5" t="s">
        <v>48</v>
      </c>
      <c r="C37" s="18">
        <v>4.5999999999999996</v>
      </c>
      <c r="D37" s="18">
        <v>4.7</v>
      </c>
      <c r="E37" s="19">
        <f>(K36*15%)/K10</f>
        <v>9.9418604651162799</v>
      </c>
      <c r="F37" s="19">
        <f>(K36*15%)/K9</f>
        <v>7.125</v>
      </c>
      <c r="G37" s="19">
        <f>(L36*15%)/L10</f>
        <v>9.7826086956521738</v>
      </c>
      <c r="H37" s="19">
        <f>(L36*15%)/L9</f>
        <v>9.0909090909090917</v>
      </c>
      <c r="K37" s="14"/>
      <c r="L37" s="14"/>
    </row>
    <row r="38" spans="1:12" x14ac:dyDescent="0.25">
      <c r="A38" s="5" t="s">
        <v>50</v>
      </c>
      <c r="C38" s="18">
        <f>SUM(C31,C35:C37)</f>
        <v>42.1</v>
      </c>
      <c r="D38" s="18">
        <f>SUM(D31,D35:D37)</f>
        <v>43.4</v>
      </c>
      <c r="E38" s="19">
        <f>SUM(E31,E35:E37)</f>
        <v>49.360465116279066</v>
      </c>
      <c r="F38" s="19">
        <f t="shared" ref="F38:H38" si="2">SUM(F31,F35:F37)</f>
        <v>35.375</v>
      </c>
      <c r="G38" s="19">
        <f t="shared" si="2"/>
        <v>50.717391304347821</v>
      </c>
      <c r="H38" s="19">
        <f t="shared" si="2"/>
        <v>47.131313131313142</v>
      </c>
    </row>
    <row r="39" spans="1:12" x14ac:dyDescent="0.25">
      <c r="A39" s="11" t="s">
        <v>51</v>
      </c>
      <c r="B39" s="3"/>
      <c r="C39" s="24"/>
      <c r="D39" s="22">
        <f>SUM(D31:D37)</f>
        <v>69.7</v>
      </c>
      <c r="E39" s="25"/>
      <c r="F39" s="23">
        <f>SUM(F31:F37)</f>
        <v>64.041666666666657</v>
      </c>
      <c r="G39" s="25"/>
      <c r="H39" s="23">
        <f>SUM(H31:H37)</f>
        <v>84.505050505050519</v>
      </c>
    </row>
    <row r="40" spans="1:12" x14ac:dyDescent="0.25">
      <c r="A40" s="13" t="s">
        <v>52</v>
      </c>
      <c r="B40" s="3"/>
      <c r="C40" s="26"/>
      <c r="D40" s="27">
        <f>(D33+D34)/D39</f>
        <v>0.37733142037302725</v>
      </c>
      <c r="E40" s="28"/>
      <c r="F40" s="29">
        <f>(F33+F34)/F39</f>
        <v>0.44762524398178272</v>
      </c>
      <c r="G40" s="28"/>
      <c r="H40" s="29">
        <f>(H33+H34)/H39</f>
        <v>0.44226631604111877</v>
      </c>
    </row>
    <row r="43" spans="1:12" x14ac:dyDescent="0.25">
      <c r="A43" s="1" t="s">
        <v>53</v>
      </c>
    </row>
    <row r="44" spans="1:12" x14ac:dyDescent="0.25">
      <c r="A44" s="1" t="s">
        <v>56</v>
      </c>
    </row>
    <row r="45" spans="1:12" x14ac:dyDescent="0.25">
      <c r="A45" s="1" t="s">
        <v>54</v>
      </c>
    </row>
  </sheetData>
  <sheetProtection algorithmName="SHA-512" hashValue="W+xrfmbNL3JB0+RLEnVf+8QOHEmGoItfwT37RI4cR+I9k4dSPyYg2P5VM9KO6Zi3/OoM0wzVM4PpI2g/QPs5pg==" saltValue="JA8yQYkAdodeV8Bin6T4Cg==" spinCount="100000" sheet="1" objects="1" scenarios="1" selectLockedCells="1"/>
  <mergeCells count="36">
    <mergeCell ref="B1:H2"/>
    <mergeCell ref="B3:H4"/>
    <mergeCell ref="C9:D9"/>
    <mergeCell ref="C10:D10"/>
    <mergeCell ref="C11:D11"/>
    <mergeCell ref="E9:F9"/>
    <mergeCell ref="E10:F10"/>
    <mergeCell ref="E11:F11"/>
    <mergeCell ref="G9:H9"/>
    <mergeCell ref="C8:D8"/>
    <mergeCell ref="E8:F8"/>
    <mergeCell ref="G8:H8"/>
    <mergeCell ref="C7:D7"/>
    <mergeCell ref="E7:F7"/>
    <mergeCell ref="G7:H7"/>
    <mergeCell ref="E16:F16"/>
    <mergeCell ref="E17:F17"/>
    <mergeCell ref="C12:D12"/>
    <mergeCell ref="C13:D13"/>
    <mergeCell ref="C14:D14"/>
    <mergeCell ref="C15:D15"/>
    <mergeCell ref="C16:D16"/>
    <mergeCell ref="C17:D17"/>
    <mergeCell ref="E12:F12"/>
    <mergeCell ref="E13:F13"/>
    <mergeCell ref="E14:F14"/>
    <mergeCell ref="E15:F15"/>
    <mergeCell ref="J3:L6"/>
    <mergeCell ref="G17:H17"/>
    <mergeCell ref="G10:H10"/>
    <mergeCell ref="G11:H11"/>
    <mergeCell ref="G12:H12"/>
    <mergeCell ref="G13:H13"/>
    <mergeCell ref="G14:H14"/>
    <mergeCell ref="G15:H15"/>
    <mergeCell ref="G16:H16"/>
  </mergeCells>
  <pageMargins left="0.51181102362204722" right="0.51181102362204722" top="0.74803149606299213" bottom="0.74803149606299213" header="0.31496062992125984" footer="0.31496062992125984"/>
  <pageSetup paperSize="9" orientation="portrait" r:id="rId1"/>
  <ignoredErrors>
    <ignoredError sqref="D38 D3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kPoint Document" ma:contentTypeID="0x01010077791558FE5DAB4482AB8C30E2D9FC1A003ECD308A386B3A4FB168F48244AE74A7" ma:contentTypeVersion="17" ma:contentTypeDescription="Create a new document." ma:contentTypeScope="" ma:versionID="4a8bb727dc0791e86d614498caecd20a">
  <xsd:schema xmlns:xsd="http://www.w3.org/2001/XMLSchema" xmlns:xs="http://www.w3.org/2001/XMLSchema" xmlns:p="http://schemas.microsoft.com/office/2006/metadata/properties" xmlns:ns2="c182501b-171d-4f59-a4cc-242f956fc3f2" xmlns:ns3="cba43929-d64d-436d-afcf-bb88a2ac908e" xmlns:ns4="3d815d55-d4f1-4917-a2d6-8f3ac7defde3" xmlns:ns5="14bfd2bb-3d4a-4549-9197-f3410a8da64b" xmlns:ns6="abbeec68-b05e-4e2e-88e5-2ac3e13fe809" xmlns:ns7="5efc324e-9eb5-467e-88a6-ce570ff77f4b" targetNamespace="http://schemas.microsoft.com/office/2006/metadata/properties" ma:root="true" ma:fieldsID="9c1cca87c7373fab0bdd6dcc04ba1b75" ns2:_="" ns3:_="" ns4:_="" ns5:_="" ns6:_="" ns7:_="">
    <xsd:import namespace="c182501b-171d-4f59-a4cc-242f956fc3f2"/>
    <xsd:import namespace="cba43929-d64d-436d-afcf-bb88a2ac908e"/>
    <xsd:import namespace="3d815d55-d4f1-4917-a2d6-8f3ac7defde3"/>
    <xsd:import namespace="14bfd2bb-3d4a-4549-9197-f3410a8da64b"/>
    <xsd:import namespace="abbeec68-b05e-4e2e-88e5-2ac3e13fe809"/>
    <xsd:import namespace="5efc324e-9eb5-467e-88a6-ce570ff77f4b"/>
    <xsd:element name="properties">
      <xsd:complexType>
        <xsd:sequence>
          <xsd:element name="documentManagement">
            <xsd:complexType>
              <xsd:all>
                <xsd:element ref="ns3:wpSenderReceiver" minOccurs="0"/>
                <xsd:element ref="ns3:wpSentReceived" minOccurs="0"/>
                <xsd:element ref="ns3:Vistunarform" minOccurs="0"/>
                <xsd:element ref="ns3:wpEyda" minOccurs="0"/>
                <xsd:element ref="ns4:wpProjectID" minOccurs="0"/>
                <xsd:element ref="ns3:af9747a29187456b80d3e60571b8238a" minOccurs="0"/>
                <xsd:element ref="ns2:TaxCatchAllLabel" minOccurs="0"/>
                <xsd:element ref="ns2:TaxCatchAll" minOccurs="0"/>
                <xsd:element ref="ns3:p0d1e9ea51b04322b57c8e1aa0e20b44" minOccurs="0"/>
                <xsd:element ref="ns3:m30f3837c5e04669828a268f0c88df48" minOccurs="0"/>
                <xsd:element ref="ns5:wpItemLocation" minOccurs="0"/>
                <xsd:element ref="ns6:wp_tag" minOccurs="0"/>
                <xsd:element ref="ns3:Dagsetning" minOccurs="0"/>
                <xsd:element ref="ns7:MediaServiceMetadata" minOccurs="0"/>
                <xsd:element ref="ns7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2501b-171d-4f59-a4cc-242f956fc3f2" elementFormDefault="qualified">
    <xsd:import namespace="http://schemas.microsoft.com/office/2006/documentManagement/types"/>
    <xsd:import namespace="http://schemas.microsoft.com/office/infopath/2007/PartnerControls"/>
    <xsd:element name="TaxCatchAllLabel" ma:index="16" nillable="true" ma:displayName="Taxonomy Catch All Column1" ma:hidden="true" ma:list="{3c0ccd0e-f7ad-4de5-bf8c-688967722fc8}" ma:internalName="TaxCatchAllLabel" ma:readOnly="true" ma:showField="CatchAllDataLabel" ma:web="c182501b-171d-4f59-a4cc-242f956fc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17" nillable="true" ma:displayName="Taxonomy Catch All Column" ma:hidden="true" ma:list="{3c0ccd0e-f7ad-4de5-bf8c-688967722fc8}" ma:internalName="TaxCatchAll" ma:showField="CatchAllData" ma:web="c182501b-171d-4f59-a4cc-242f956fc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43929-d64d-436d-afcf-bb88a2ac908e" elementFormDefault="qualified">
    <xsd:import namespace="http://schemas.microsoft.com/office/2006/documentManagement/types"/>
    <xsd:import namespace="http://schemas.microsoft.com/office/infopath/2007/PartnerControls"/>
    <xsd:element name="wpSenderReceiver" ma:index="3" nillable="true" ma:displayName="Sendandi/Móttakandi" ma:internalName="wpSenderReceiver">
      <xsd:simpleType>
        <xsd:restriction base="dms:Text"/>
      </xsd:simpleType>
    </xsd:element>
    <xsd:element name="wpSentReceived" ma:index="4" nillable="true" ma:displayName="Sent/Móttekið" ma:default="[today]" ma:internalName="wpSentReceived">
      <xsd:simpleType>
        <xsd:restriction base="dms:DateTime"/>
      </xsd:simpleType>
    </xsd:element>
    <xsd:element name="Vistunarform" ma:index="5" nillable="true" ma:displayName="Vistunarform" ma:default="Stafrænt" ma:internalName="Vistunarform">
      <xsd:simpleType>
        <xsd:restriction base="dms:Choice">
          <xsd:enumeration value="Að hluta á pappír"/>
          <xsd:enumeration value="Stafrænt"/>
        </xsd:restriction>
      </xsd:simpleType>
    </xsd:element>
    <xsd:element name="wpEyda" ma:index="6" nillable="true" ma:displayName="Eyða skjali" ma:default="0" ma:internalName="wpEyda">
      <xsd:simpleType>
        <xsd:restriction base="dms:Boolean"/>
      </xsd:simpleType>
    </xsd:element>
    <xsd:element name="af9747a29187456b80d3e60571b8238a" ma:index="14" nillable="true" ma:taxonomy="true" ma:internalName="af9747a29187456b80d3e60571b8238a" ma:taxonomyFieldName="Efnisord" ma:displayName="Efnisorð" ma:default="" ma:fieldId="{af9747a2-9187-456b-80d3-e60571b8238a}" ma:taxonomyMulti="true" ma:sspId="b7d95d9d-0a84-425f-b258-ef7997e64440" ma:termSetId="31f684a3-b5dc-449b-a0f4-0d5794b889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0d1e9ea51b04322b57c8e1aa0e20b44" ma:index="19" nillable="true" ma:taxonomy="true" ma:internalName="k49f2345e5634745aa99d73f9f9d5144" ma:taxonomyFieldName="Malalykill" ma:displayName="Efnisflokkur" ma:readOnly="false" ma:default="29;#4 Þróunar- og verkefnastofa|10b584fe-0905-42bf-9b76-df6c2490b99c" ma:fieldId="{449f2345-e563-4745-aa99-d73f9f9d5144}" ma:sspId="b7d95d9d-0a84-425f-b258-ef7997e64440" ma:termSetId="7fe0dd3b-457a-434d-b4fd-7e27f24be47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30f3837c5e04669828a268f0c88df48" ma:index="20" ma:taxonomy="true" ma:internalName="m30f3837c5e04669828a268f0c88df48" ma:taxonomyFieldName="DocumentType" ma:displayName="Skjalategund" ma:fieldId="{630f3837-c5e0-4669-828a-268f0c88df48}" ma:sspId="b7d95d9d-0a84-425f-b258-ef7997e64440" ma:termSetId="22533065-ce1e-4be2-ad99-cf07e13131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gsetning" ma:index="23" nillable="true" ma:displayName="Dagsetning skjals" ma:format="DateOnly" ma:internalName="Dagsetning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815d55-d4f1-4917-a2d6-8f3ac7defde3" elementFormDefault="qualified">
    <xsd:import namespace="http://schemas.microsoft.com/office/2006/documentManagement/types"/>
    <xsd:import namespace="http://schemas.microsoft.com/office/infopath/2007/PartnerControls"/>
    <xsd:element name="wpProjectID" ma:index="11" nillable="true" ma:displayName="Verkefnisnúmer" ma:default="21-0848" ma:indexed="true" ma:internalName="wpProjectID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bfd2bb-3d4a-4549-9197-f3410a8da64b" elementFormDefault="qualified">
    <xsd:import namespace="http://schemas.microsoft.com/office/2006/documentManagement/types"/>
    <xsd:import namespace="http://schemas.microsoft.com/office/infopath/2007/PartnerControls"/>
    <xsd:element name="wpItemLocation" ma:index="21" nillable="true" ma:displayName="wpItemLocation" ma:default="c33b5bdb244049a7bd1be4aac33ca165;633835dc4ca947a48d3bcf0c7e13b27a;1010;" ma:internalName="wpItem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eec68-b05e-4e2e-88e5-2ac3e13fe809" elementFormDefault="qualified">
    <xsd:import namespace="http://schemas.microsoft.com/office/2006/documentManagement/types"/>
    <xsd:import namespace="http://schemas.microsoft.com/office/infopath/2007/PartnerControls"/>
    <xsd:element name="wp_tag" ma:index="22" nillable="true" ma:displayName="Stage tag" ma:default="Í vinnslu" ma:internalName="wp_tag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c324e-9eb5-467e-88a6-ce570ff77f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pSentReceived xmlns="cba43929-d64d-436d-afcf-bb88a2ac908e">2022-04-26T21:17:27+00:00</wpSentReceived>
    <Vistunarform xmlns="cba43929-d64d-436d-afcf-bb88a2ac908e">Stafrænt</Vistunarform>
    <p0d1e9ea51b04322b57c8e1aa0e20b44 xmlns="cba43929-d64d-436d-afcf-bb88a2ac90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4 Þróunar- og verkefnastofa</TermName>
          <TermId xmlns="http://schemas.microsoft.com/office/infopath/2007/PartnerControls">10b584fe-0905-42bf-9b76-df6c2490b99c</TermId>
        </TermInfo>
      </Terms>
    </p0d1e9ea51b04322b57c8e1aa0e20b44>
    <m30f3837c5e04669828a268f0c88df48 xmlns="cba43929-d64d-436d-afcf-bb88a2ac908e">
      <Terms xmlns="http://schemas.microsoft.com/office/infopath/2007/PartnerControls">
        <TermInfo xmlns="http://schemas.microsoft.com/office/infopath/2007/PartnerControls">
          <TermName xmlns="http://schemas.microsoft.com/office/infopath/2007/PartnerControls">Greinargerð</TermName>
          <TermId xmlns="http://schemas.microsoft.com/office/infopath/2007/PartnerControls">7065ea18-d99e-4af6-81fa-35082e5adb80</TermId>
        </TermInfo>
      </Terms>
    </m30f3837c5e04669828a268f0c88df48>
    <wp_tag xmlns="abbeec68-b05e-4e2e-88e5-2ac3e13fe809">Í vinnslu</wp_tag>
    <wpEyda xmlns="cba43929-d64d-436d-afcf-bb88a2ac908e">false</wpEyda>
    <TaxCatchAll xmlns="c182501b-171d-4f59-a4cc-242f956fc3f2">
      <Value>29</Value>
      <Value>23</Value>
    </TaxCatchAll>
    <af9747a29187456b80d3e60571b8238a xmlns="cba43929-d64d-436d-afcf-bb88a2ac908e">
      <Terms xmlns="http://schemas.microsoft.com/office/infopath/2007/PartnerControls"/>
    </af9747a29187456b80d3e60571b8238a>
    <Dagsetning xmlns="cba43929-d64d-436d-afcf-bb88a2ac908e" xsi:nil="true"/>
    <wpProjectID xmlns="3d815d55-d4f1-4917-a2d6-8f3ac7defde3">21-0848</wpProjectID>
    <wpSenderReceiver xmlns="cba43929-d64d-436d-afcf-bb88a2ac908e" xsi:nil="true"/>
    <wpItemLocation xmlns="14bfd2bb-3d4a-4549-9197-f3410a8da64b">c33b5bdb244049a7bd1be4aac33ca165;633835dc4ca947a48d3bcf0c7e13b27a;1010;</wpItemLocation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6BB5CF-120E-4A3A-8E2C-C865592D21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82501b-171d-4f59-a4cc-242f956fc3f2"/>
    <ds:schemaRef ds:uri="cba43929-d64d-436d-afcf-bb88a2ac908e"/>
    <ds:schemaRef ds:uri="3d815d55-d4f1-4917-a2d6-8f3ac7defde3"/>
    <ds:schemaRef ds:uri="14bfd2bb-3d4a-4549-9197-f3410a8da64b"/>
    <ds:schemaRef ds:uri="abbeec68-b05e-4e2e-88e5-2ac3e13fe809"/>
    <ds:schemaRef ds:uri="5efc324e-9eb5-467e-88a6-ce570ff77f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C21886-32CD-4819-9B3A-1AE47E76F411}">
  <ds:schemaRefs>
    <ds:schemaRef ds:uri="http://schemas.microsoft.com/office/2006/metadata/properties"/>
    <ds:schemaRef ds:uri="3d815d55-d4f1-4917-a2d6-8f3ac7defde3"/>
    <ds:schemaRef ds:uri="c182501b-171d-4f59-a4cc-242f956fc3f2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5efc324e-9eb5-467e-88a6-ce570ff77f4b"/>
    <ds:schemaRef ds:uri="abbeec68-b05e-4e2e-88e5-2ac3e13fe809"/>
    <ds:schemaRef ds:uri="http://purl.org/dc/dcmitype/"/>
    <ds:schemaRef ds:uri="http://schemas.microsoft.com/office/2006/documentManagement/types"/>
    <ds:schemaRef ds:uri="http://purl.org/dc/elements/1.1/"/>
    <ds:schemaRef ds:uri="14bfd2bb-3d4a-4549-9197-f3410a8da64b"/>
    <ds:schemaRef ds:uri="cba43929-d64d-436d-afcf-bb88a2ac908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83BFCF8-09C7-4F8C-8ECF-B163AB35EF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Líkan</vt:lpstr>
      <vt:lpstr>Líkan!Print_Area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Eyjólfur Ingvi Bjarnason</dc:creator>
  <cp:keywords/>
  <dc:description/>
  <cp:lastModifiedBy>Oddný Kristín Guðmundsdóttir</cp:lastModifiedBy>
  <cp:revision/>
  <cp:lastPrinted>2022-04-27T15:45:09Z</cp:lastPrinted>
  <dcterms:created xsi:type="dcterms:W3CDTF">2022-04-26T14:48:14Z</dcterms:created>
  <dcterms:modified xsi:type="dcterms:W3CDTF">2022-04-29T09:49:33Z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0x01010077791558FE5DAB4482AB8C30E2D9FC1A003ECD308A386B3A4FB168F48244AE74A7</vt:lpwstr>
  </property>
  <property fmtid="{D5CDD505-2E9C-101B-9397-08002B2CF9AE}" pid="3" name="Malalykill">
    <vt:lpwstr>29;#4 Þróunar- og verkefnastofa|10b584fe-0905-42bf-9b76-df6c2490b99c</vt:lpwstr>
  </property>
  <property fmtid="{D5CDD505-2E9C-101B-9397-08002B2CF9AE}" pid="4" name="DocumentType">
    <vt:lpwstr>23;#Greinargerð|7065ea18-d99e-4af6-81fa-35082e5adb80</vt:lpwstr>
  </property>
  <property fmtid="{D5CDD505-2E9C-101B-9397-08002B2CF9AE}" pid="5" name="Efnisord">
    <vt:lpwstr/>
  </property>
</Properties>
</file>